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7400" windowHeight="864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E32" i="1" l="1"/>
  <c r="D32" i="1"/>
  <c r="C32" i="1"/>
  <c r="B32" i="1"/>
  <c r="E8" i="1"/>
  <c r="E7" i="1" l="1"/>
  <c r="E5" i="1"/>
  <c r="E28" i="1"/>
  <c r="K32" i="1" s="1"/>
  <c r="E29" i="1"/>
  <c r="E26" i="1"/>
  <c r="H32" i="1" s="1"/>
  <c r="G32" i="1"/>
  <c r="E11" i="1" l="1"/>
  <c r="E13" i="1" s="1"/>
  <c r="I32" i="1"/>
  <c r="J32" i="1" s="1"/>
  <c r="L32" i="1"/>
  <c r="M32" i="1" s="1"/>
  <c r="F32" i="1"/>
  <c r="K36" i="1" s="1"/>
  <c r="N32" i="1" l="1"/>
  <c r="O32" i="1"/>
  <c r="K35" i="1" s="1"/>
  <c r="K37" i="1" l="1"/>
  <c r="K38" i="1" s="1"/>
  <c r="K34" i="1"/>
</calcChain>
</file>

<file path=xl/sharedStrings.xml><?xml version="1.0" encoding="utf-8"?>
<sst xmlns="http://schemas.openxmlformats.org/spreadsheetml/2006/main" count="61" uniqueCount="61">
  <si>
    <t>Peso do quadro (Kg):</t>
  </si>
  <si>
    <t>Pp(Kgf)</t>
  </si>
  <si>
    <t>Pg(Kgf)</t>
  </si>
  <si>
    <t>PT(kgf)</t>
  </si>
  <si>
    <t>Ct(Kgf)</t>
  </si>
  <si>
    <r>
      <t>carga de Trabalho Max(Kgf/m</t>
    </r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)</t>
    </r>
  </si>
  <si>
    <t>Comprimento da plataforma(m):</t>
  </si>
  <si>
    <t>Largura da Plataforma(m):</t>
  </si>
  <si>
    <t>Velocidade máx. do vento(Km/h):</t>
  </si>
  <si>
    <t>Velocidade máx. do vento(m/s):</t>
  </si>
  <si>
    <r>
      <t>Pv(Kgf/m</t>
    </r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)</t>
    </r>
  </si>
  <si>
    <r>
      <t>Area da Plataforma (m</t>
    </r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)</t>
    </r>
  </si>
  <si>
    <t>Fv(Kgf)</t>
  </si>
  <si>
    <t>Fvmax(Kgf)</t>
  </si>
  <si>
    <t>FTvm(Kgf)</t>
  </si>
  <si>
    <t>Tensão de compressão nos montantes</t>
  </si>
  <si>
    <t>Diametro externo tubo mont(cm):</t>
  </si>
  <si>
    <t>Diametro interno tubo mont(cm):</t>
  </si>
  <si>
    <r>
      <t>Area da secção do tubo(cm</t>
    </r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)</t>
    </r>
  </si>
  <si>
    <r>
      <t>Momento de Inercia( Cm</t>
    </r>
    <r>
      <rPr>
        <vertAlign val="superscript"/>
        <sz val="9"/>
        <color theme="1"/>
        <rFont val="Calibri"/>
        <family val="2"/>
        <scheme val="minor"/>
      </rPr>
      <t>4</t>
    </r>
    <r>
      <rPr>
        <sz val="9"/>
        <color theme="1"/>
        <rFont val="Calibri"/>
        <family val="2"/>
        <scheme val="minor"/>
      </rPr>
      <t>)</t>
    </r>
  </si>
  <si>
    <t>Peso teórico(Kg/m)</t>
  </si>
  <si>
    <t>Carga Máxima Permitida  (Kgf)</t>
  </si>
  <si>
    <t>Calculo para Montante</t>
  </si>
  <si>
    <t>Modulo de elasticidade(Gpa)</t>
  </si>
  <si>
    <t>Carga Máxima   (Kgf)</t>
  </si>
  <si>
    <t>Coeficiente de segurança:</t>
  </si>
  <si>
    <t>Calculo para Estrutura</t>
  </si>
  <si>
    <t>Pg= Peso total dos guarda corpos (kg)</t>
  </si>
  <si>
    <t>Pd= Peso total das diagonais (kg)</t>
  </si>
  <si>
    <t>Pd(Kgf)</t>
  </si>
  <si>
    <t>Ct = Carga de trabalho para um nível de plataforma(Kgf)</t>
  </si>
  <si>
    <t>Velocidade limite do vento(m/s):</t>
  </si>
  <si>
    <r>
      <t>Plv(Kgf/m</t>
    </r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)</t>
    </r>
  </si>
  <si>
    <t>Plv = pressão do vento com velocidade limite de 72Km/h.</t>
  </si>
  <si>
    <t>Fvmax= Força máxima do vento sobre os tubos verticais(Kgf)</t>
  </si>
  <si>
    <t>Fvlim(Kgf)</t>
  </si>
  <si>
    <t>Fvlim = Força do vento limite  sobre as plataformas(Kgf)</t>
  </si>
  <si>
    <t>Ftvlim = Força do vento limite sobre os tubos verticais(Kgf)</t>
  </si>
  <si>
    <t>Ftvlim(kgf)</t>
  </si>
  <si>
    <t>FTvm = carga total com vento maximo sobre cada montante(Kgf)</t>
  </si>
  <si>
    <t>FTvlim(Kgf)</t>
  </si>
  <si>
    <t>FTvlim = Carga total com vento limite(Kgf)</t>
  </si>
  <si>
    <t>Velocidade limite do vento(Km/h):</t>
  </si>
  <si>
    <t>Comprimento de montante (cm )</t>
  </si>
  <si>
    <t>Peso do guarda corpo(Kg):</t>
  </si>
  <si>
    <t>Peso do rodapé(Kg):</t>
  </si>
  <si>
    <t>Altura da torre (m):</t>
  </si>
  <si>
    <t>Pq(Kgf)</t>
  </si>
  <si>
    <t>Pq = Peso total de quadros atuante no primeiro módulo(Kg)</t>
  </si>
  <si>
    <t>Peso da plataforma(Kg);</t>
  </si>
  <si>
    <t>Pp= Peso da plataforma (kg)</t>
  </si>
  <si>
    <t>Peso das diagonais(Kg):</t>
  </si>
  <si>
    <r>
      <t xml:space="preserve">PT </t>
    </r>
    <r>
      <rPr>
        <sz val="11"/>
        <color theme="1"/>
        <rFont val="Calibri"/>
        <family val="2"/>
        <scheme val="minor"/>
      </rPr>
      <t>= Peso total de acessorios atuante no primeiro módulo (Kg)</t>
    </r>
  </si>
  <si>
    <t>Pv = Pressão do vento com velocidade máxima Km/h.</t>
  </si>
  <si>
    <t>Fv = Força do vento sobre a plataforma(Kgf)</t>
  </si>
  <si>
    <r>
      <t>Coeficiente de segurança nos montantes</t>
    </r>
    <r>
      <rPr>
        <sz val="9"/>
        <color theme="1"/>
        <rFont val="Calibri"/>
        <family val="2"/>
        <scheme val="minor"/>
      </rPr>
      <t>:</t>
    </r>
  </si>
  <si>
    <t>Cargo Total sem ação do vento (Kgf)</t>
  </si>
  <si>
    <r>
      <t>Tensão de compressão nos montantes (Kgf/cm</t>
    </r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):</t>
    </r>
  </si>
  <si>
    <t>Carga Total sobre primeiro montante  com vento limite com serviços nas plataformas(Kgf)</t>
  </si>
  <si>
    <t>Carga Total sobre primeiro montante com vento máximo sem serviços nas plataformas (Kgf)</t>
  </si>
  <si>
    <t>MEMORIAL DE CÁLCULO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</si>
</sst>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164" fontId="5" fillId="0" borderId="0" xfId="1" applyFont="1" applyFill="1" applyProtection="1">
      <protection hidden="1"/>
    </xf>
    <xf numFmtId="164" fontId="5" fillId="0" borderId="0" xfId="1" applyNumberFormat="1" applyFont="1" applyFill="1" applyProtection="1">
      <protection hidden="1"/>
    </xf>
    <xf numFmtId="165" fontId="5" fillId="0" borderId="0" xfId="1" applyNumberFormat="1" applyFont="1" applyFill="1" applyProtection="1">
      <protection hidden="1"/>
    </xf>
    <xf numFmtId="164" fontId="4" fillId="0" borderId="0" xfId="1" applyFont="1" applyFill="1" applyProtection="1">
      <protection hidden="1"/>
    </xf>
    <xf numFmtId="164" fontId="2" fillId="0" borderId="3" xfId="1" applyFont="1" applyFill="1" applyBorder="1" applyProtection="1">
      <protection hidden="1"/>
    </xf>
    <xf numFmtId="164" fontId="2" fillId="0" borderId="0" xfId="1" applyFont="1" applyFill="1" applyProtection="1"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164" fontId="2" fillId="0" borderId="1" xfId="0" applyNumberFormat="1" applyFont="1" applyFill="1" applyBorder="1" applyAlignment="1" applyProtection="1">
      <alignment horizontal="center"/>
      <protection hidden="1"/>
    </xf>
    <xf numFmtId="0" fontId="7" fillId="0" borderId="1" xfId="0" applyFont="1" applyFill="1" applyBorder="1" applyAlignment="1" applyProtection="1">
      <alignment horizontal="center"/>
      <protection hidden="1"/>
    </xf>
    <xf numFmtId="164" fontId="7" fillId="0" borderId="1" xfId="0" applyNumberFormat="1" applyFont="1" applyFill="1" applyBorder="1" applyAlignment="1" applyProtection="1">
      <alignment horizontal="center"/>
      <protection hidden="1"/>
    </xf>
    <xf numFmtId="164" fontId="2" fillId="0" borderId="1" xfId="1" applyFont="1" applyFill="1" applyBorder="1" applyAlignment="1" applyProtection="1">
      <alignment horizontal="center"/>
      <protection hidden="1"/>
    </xf>
    <xf numFmtId="2" fontId="0" fillId="0" borderId="1" xfId="0" applyNumberFormat="1" applyFill="1" applyBorder="1" applyAlignment="1" applyProtection="1">
      <alignment horizontal="center"/>
      <protection hidden="1"/>
    </xf>
    <xf numFmtId="2" fontId="2" fillId="0" borderId="1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left"/>
      <protection hidden="1"/>
    </xf>
    <xf numFmtId="2" fontId="7" fillId="0" borderId="1" xfId="0" applyNumberFormat="1" applyFont="1" applyFill="1" applyBorder="1" applyProtection="1">
      <protection hidden="1"/>
    </xf>
    <xf numFmtId="164" fontId="4" fillId="0" borderId="1" xfId="1" applyFont="1" applyFill="1" applyBorder="1" applyProtection="1">
      <protection locked="0" hidden="1"/>
    </xf>
    <xf numFmtId="165" fontId="4" fillId="0" borderId="1" xfId="1" applyNumberFormat="1" applyFont="1" applyFill="1" applyBorder="1" applyProtection="1">
      <protection locked="0" hidden="1"/>
    </xf>
    <xf numFmtId="165" fontId="5" fillId="0" borderId="1" xfId="1" applyNumberFormat="1" applyFont="1" applyFill="1" applyBorder="1" applyAlignment="1" applyProtection="1">
      <protection hidden="1"/>
    </xf>
    <xf numFmtId="164" fontId="4" fillId="0" borderId="2" xfId="1" applyFont="1" applyFill="1" applyBorder="1" applyProtection="1">
      <protection locked="0" hidden="1"/>
    </xf>
    <xf numFmtId="0" fontId="0" fillId="0" borderId="0" xfId="0" applyFill="1" applyAlignment="1" applyProtection="1">
      <alignment horizontal="left"/>
      <protection hidden="1"/>
    </xf>
    <xf numFmtId="0" fontId="2" fillId="0" borderId="4" xfId="0" applyFont="1" applyFill="1" applyBorder="1" applyAlignment="1" applyProtection="1">
      <alignment horizontal="left"/>
      <protection hidden="1"/>
    </xf>
    <xf numFmtId="0" fontId="2" fillId="0" borderId="3" xfId="0" applyFont="1" applyFill="1" applyBorder="1" applyAlignment="1" applyProtection="1">
      <alignment horizontal="left"/>
      <protection hidden="1"/>
    </xf>
    <xf numFmtId="0" fontId="2" fillId="0" borderId="5" xfId="0" applyFont="1" applyFill="1" applyBorder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0" fillId="0" borderId="0" xfId="0" applyFill="1" applyAlignment="1" applyProtection="1">
      <alignment horizontal="left"/>
      <protection hidden="1"/>
    </xf>
    <xf numFmtId="0" fontId="2" fillId="0" borderId="4" xfId="0" applyFont="1" applyFill="1" applyBorder="1" applyAlignment="1" applyProtection="1">
      <alignment horizontal="left"/>
      <protection hidden="1"/>
    </xf>
    <xf numFmtId="0" fontId="2" fillId="0" borderId="3" xfId="0" applyFont="1" applyFill="1" applyBorder="1" applyAlignment="1" applyProtection="1">
      <alignment horizontal="left"/>
      <protection hidden="1"/>
    </xf>
    <xf numFmtId="0" fontId="2" fillId="0" borderId="5" xfId="0" applyFont="1" applyFill="1" applyBorder="1" applyAlignment="1" applyProtection="1">
      <alignment horizontal="left"/>
      <protection hidden="1"/>
    </xf>
    <xf numFmtId="0" fontId="6" fillId="0" borderId="0" xfId="0" applyFont="1" applyFill="1" applyAlignment="1" applyProtection="1">
      <alignment horizontal="left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8"/>
  <sheetViews>
    <sheetView showGridLines="0" tabSelected="1" topLeftCell="B1" workbookViewId="0">
      <selection activeCell="M38" sqref="M38"/>
    </sheetView>
  </sheetViews>
  <sheetFormatPr defaultColWidth="9.140625" defaultRowHeight="15" x14ac:dyDescent="0.25"/>
  <cols>
    <col min="1" max="1" width="3.85546875" style="2" customWidth="1"/>
    <col min="2" max="2" width="9.5703125" style="2" customWidth="1"/>
    <col min="3" max="3" width="8" style="2" bestFit="1" customWidth="1"/>
    <col min="4" max="4" width="9.28515625" style="2" customWidth="1"/>
    <col min="5" max="5" width="9" style="1" bestFit="1" customWidth="1"/>
    <col min="6" max="6" width="9.5703125" style="2" bestFit="1" customWidth="1"/>
    <col min="7" max="7" width="6.85546875" style="2" bestFit="1" customWidth="1"/>
    <col min="8" max="10" width="9.140625" style="2"/>
    <col min="11" max="17" width="9.140625" style="1"/>
    <col min="18" max="16384" width="9.140625" style="2"/>
  </cols>
  <sheetData>
    <row r="1" spans="2:14" ht="21" x14ac:dyDescent="0.35">
      <c r="B1" s="28" t="s">
        <v>60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2:14" x14ac:dyDescent="0.25">
      <c r="B2" s="29" t="s">
        <v>22</v>
      </c>
      <c r="C2" s="29"/>
      <c r="D2" s="29"/>
      <c r="E2" s="29"/>
    </row>
    <row r="3" spans="2:14" ht="14.45" x14ac:dyDescent="0.3">
      <c r="B3" s="30" t="s">
        <v>16</v>
      </c>
      <c r="C3" s="30"/>
      <c r="D3" s="30"/>
      <c r="E3" s="19">
        <v>4.2</v>
      </c>
    </row>
    <row r="4" spans="2:14" ht="14.45" x14ac:dyDescent="0.3">
      <c r="B4" s="30" t="s">
        <v>17</v>
      </c>
      <c r="C4" s="30"/>
      <c r="D4" s="30"/>
      <c r="E4" s="19">
        <v>3.69</v>
      </c>
    </row>
    <row r="5" spans="2:14" x14ac:dyDescent="0.25">
      <c r="B5" s="30" t="s">
        <v>18</v>
      </c>
      <c r="C5" s="30"/>
      <c r="D5" s="30"/>
      <c r="E5" s="3">
        <f>(0.7854*((E3^2)-(E4^2)))</f>
        <v>3.160371060000001</v>
      </c>
    </row>
    <row r="6" spans="2:14" ht="14.45" x14ac:dyDescent="0.3">
      <c r="B6" s="30" t="s">
        <v>0</v>
      </c>
      <c r="C6" s="30"/>
      <c r="D6" s="30"/>
      <c r="E6" s="19">
        <v>13.5</v>
      </c>
    </row>
    <row r="7" spans="2:14" ht="14.45" x14ac:dyDescent="0.3">
      <c r="B7" s="30" t="s">
        <v>19</v>
      </c>
      <c r="C7" s="30"/>
      <c r="D7" s="30"/>
      <c r="E7" s="3">
        <f>(0.0491*((E3^4)-(E4^4)))</f>
        <v>6.1753767607889998</v>
      </c>
    </row>
    <row r="8" spans="2:14" x14ac:dyDescent="0.25">
      <c r="B8" s="30" t="s">
        <v>20</v>
      </c>
      <c r="C8" s="30"/>
      <c r="D8" s="30"/>
      <c r="E8" s="4">
        <f>(0.00618*((E3^2)-(E4^2)))*100</f>
        <v>2.4867702000000005</v>
      </c>
    </row>
    <row r="9" spans="2:14" x14ac:dyDescent="0.25">
      <c r="B9" s="30" t="s">
        <v>43</v>
      </c>
      <c r="C9" s="30"/>
      <c r="D9" s="30"/>
      <c r="E9" s="20">
        <v>100</v>
      </c>
    </row>
    <row r="10" spans="2:14" x14ac:dyDescent="0.25">
      <c r="B10" s="30" t="s">
        <v>23</v>
      </c>
      <c r="C10" s="30"/>
      <c r="D10" s="30"/>
      <c r="E10" s="5">
        <v>210</v>
      </c>
      <c r="G10" s="23"/>
      <c r="H10" s="31" t="s">
        <v>48</v>
      </c>
      <c r="I10" s="31"/>
      <c r="J10" s="31"/>
      <c r="K10" s="31"/>
      <c r="L10" s="31"/>
      <c r="M10" s="31"/>
    </row>
    <row r="11" spans="2:14" x14ac:dyDescent="0.25">
      <c r="B11" s="30" t="s">
        <v>24</v>
      </c>
      <c r="C11" s="30"/>
      <c r="D11" s="30"/>
      <c r="E11" s="3">
        <f>((3.1416^2)*E10*10000*E7)/((2*E9)^2)</f>
        <v>3199.812562029937</v>
      </c>
      <c r="G11" s="23"/>
      <c r="H11" s="31" t="s">
        <v>50</v>
      </c>
      <c r="I11" s="31"/>
      <c r="J11" s="31"/>
      <c r="K11" s="31"/>
      <c r="L11" s="31"/>
      <c r="M11" s="31"/>
    </row>
    <row r="12" spans="2:14" x14ac:dyDescent="0.25">
      <c r="B12" s="30" t="s">
        <v>25</v>
      </c>
      <c r="C12" s="30"/>
      <c r="D12" s="30"/>
      <c r="E12" s="21">
        <v>2</v>
      </c>
      <c r="G12" s="23"/>
      <c r="H12" s="31" t="s">
        <v>27</v>
      </c>
      <c r="I12" s="31"/>
      <c r="J12" s="31"/>
      <c r="K12" s="31"/>
      <c r="L12" s="31"/>
      <c r="M12" s="31"/>
    </row>
    <row r="13" spans="2:14" x14ac:dyDescent="0.25">
      <c r="B13" s="30" t="s">
        <v>21</v>
      </c>
      <c r="C13" s="30"/>
      <c r="D13" s="30"/>
      <c r="E13" s="3">
        <f>(E11/E12)</f>
        <v>1599.9062810149685</v>
      </c>
      <c r="G13" s="23"/>
      <c r="H13" s="2" t="s">
        <v>28</v>
      </c>
    </row>
    <row r="14" spans="2:14" x14ac:dyDescent="0.25">
      <c r="B14" s="27"/>
      <c r="C14" s="27"/>
      <c r="D14" s="27"/>
      <c r="E14" s="3"/>
      <c r="G14" s="23"/>
      <c r="H14" s="35" t="s">
        <v>52</v>
      </c>
      <c r="I14" s="35"/>
      <c r="J14" s="35"/>
      <c r="K14" s="35"/>
      <c r="L14" s="35"/>
      <c r="M14" s="35"/>
      <c r="N14" s="35"/>
    </row>
    <row r="15" spans="2:14" x14ac:dyDescent="0.25">
      <c r="B15" s="29" t="s">
        <v>26</v>
      </c>
      <c r="C15" s="29"/>
      <c r="D15" s="29"/>
      <c r="E15" s="6"/>
      <c r="G15" s="23"/>
      <c r="H15" s="31" t="s">
        <v>30</v>
      </c>
      <c r="I15" s="31"/>
      <c r="J15" s="31"/>
      <c r="K15" s="31"/>
      <c r="L15" s="31"/>
      <c r="M15" s="31"/>
      <c r="N15" s="31"/>
    </row>
    <row r="16" spans="2:14" x14ac:dyDescent="0.25">
      <c r="B16" s="27" t="s">
        <v>46</v>
      </c>
      <c r="C16" s="27"/>
      <c r="D16" s="27"/>
      <c r="E16" s="19">
        <v>3</v>
      </c>
      <c r="G16" s="23"/>
      <c r="H16" s="31" t="s">
        <v>53</v>
      </c>
      <c r="I16" s="31"/>
      <c r="J16" s="31"/>
      <c r="K16" s="31"/>
      <c r="L16" s="31"/>
      <c r="M16" s="31"/>
      <c r="N16" s="31"/>
    </row>
    <row r="17" spans="2:16" x14ac:dyDescent="0.25">
      <c r="B17" s="30" t="s">
        <v>49</v>
      </c>
      <c r="C17" s="30"/>
      <c r="D17" s="30"/>
      <c r="E17" s="19">
        <v>21</v>
      </c>
      <c r="G17" s="23"/>
      <c r="H17" s="31" t="s">
        <v>54</v>
      </c>
      <c r="I17" s="31"/>
      <c r="J17" s="31"/>
      <c r="K17" s="31"/>
      <c r="L17" s="31"/>
      <c r="M17" s="31"/>
      <c r="N17" s="31"/>
    </row>
    <row r="18" spans="2:16" x14ac:dyDescent="0.25">
      <c r="B18" s="30" t="s">
        <v>51</v>
      </c>
      <c r="C18" s="30"/>
      <c r="D18" s="30"/>
      <c r="E18" s="19">
        <v>12</v>
      </c>
      <c r="H18" s="23" t="s">
        <v>34</v>
      </c>
      <c r="I18" s="23"/>
      <c r="J18" s="23"/>
      <c r="K18" s="23"/>
      <c r="L18" s="23"/>
      <c r="M18" s="23"/>
      <c r="N18" s="27"/>
    </row>
    <row r="19" spans="2:16" x14ac:dyDescent="0.25">
      <c r="B19" s="30" t="s">
        <v>44</v>
      </c>
      <c r="C19" s="30"/>
      <c r="D19" s="30"/>
      <c r="E19" s="19">
        <v>6</v>
      </c>
      <c r="H19" s="23" t="s">
        <v>33</v>
      </c>
      <c r="I19" s="23"/>
      <c r="J19" s="23"/>
      <c r="K19" s="23"/>
      <c r="L19" s="23"/>
      <c r="M19" s="23"/>
      <c r="N19" s="27"/>
    </row>
    <row r="20" spans="2:16" x14ac:dyDescent="0.25">
      <c r="B20" s="30" t="s">
        <v>45</v>
      </c>
      <c r="C20" s="30"/>
      <c r="D20" s="30"/>
      <c r="E20" s="19">
        <v>18</v>
      </c>
      <c r="H20" s="23" t="s">
        <v>36</v>
      </c>
      <c r="I20" s="23"/>
      <c r="J20" s="23"/>
      <c r="K20" s="23"/>
      <c r="L20" s="23"/>
      <c r="M20" s="23"/>
      <c r="N20" s="27"/>
    </row>
    <row r="21" spans="2:16" x14ac:dyDescent="0.25">
      <c r="B21" s="30" t="s">
        <v>6</v>
      </c>
      <c r="C21" s="30"/>
      <c r="D21" s="30"/>
      <c r="E21" s="19">
        <v>1.5</v>
      </c>
      <c r="H21" s="23" t="s">
        <v>37</v>
      </c>
      <c r="I21" s="23"/>
      <c r="J21" s="23"/>
      <c r="K21" s="23"/>
      <c r="L21" s="23"/>
      <c r="M21" s="23"/>
      <c r="N21" s="27"/>
    </row>
    <row r="22" spans="2:16" x14ac:dyDescent="0.25">
      <c r="B22" s="30" t="s">
        <v>7</v>
      </c>
      <c r="C22" s="30"/>
      <c r="D22" s="30"/>
      <c r="E22" s="19">
        <v>1.5</v>
      </c>
      <c r="H22" s="31" t="s">
        <v>39</v>
      </c>
      <c r="I22" s="31"/>
      <c r="J22" s="31"/>
      <c r="K22" s="31"/>
      <c r="L22" s="31"/>
      <c r="M22" s="31"/>
      <c r="N22" s="31"/>
    </row>
    <row r="23" spans="2:16" x14ac:dyDescent="0.25">
      <c r="B23" s="30"/>
      <c r="C23" s="30"/>
      <c r="D23" s="30"/>
      <c r="E23" s="7"/>
      <c r="H23" s="31" t="s">
        <v>41</v>
      </c>
      <c r="I23" s="31"/>
      <c r="J23" s="31"/>
      <c r="K23" s="31"/>
      <c r="L23" s="31"/>
      <c r="M23" s="31"/>
      <c r="N23" s="31"/>
    </row>
    <row r="24" spans="2:16" x14ac:dyDescent="0.25">
      <c r="B24" s="30" t="s">
        <v>5</v>
      </c>
      <c r="C24" s="30"/>
      <c r="D24" s="30"/>
      <c r="E24" s="22">
        <v>150</v>
      </c>
    </row>
    <row r="25" spans="2:16" x14ac:dyDescent="0.25">
      <c r="B25" s="30" t="s">
        <v>8</v>
      </c>
      <c r="C25" s="30"/>
      <c r="D25" s="30"/>
      <c r="E25" s="20">
        <v>100</v>
      </c>
    </row>
    <row r="26" spans="2:16" x14ac:dyDescent="0.25">
      <c r="B26" s="30" t="s">
        <v>9</v>
      </c>
      <c r="C26" s="30"/>
      <c r="D26" s="30"/>
      <c r="E26" s="8">
        <f>(E25*1000)/3600</f>
        <v>27.777777777777779</v>
      </c>
    </row>
    <row r="27" spans="2:16" x14ac:dyDescent="0.25">
      <c r="B27" s="30" t="s">
        <v>42</v>
      </c>
      <c r="C27" s="30"/>
      <c r="D27" s="30"/>
      <c r="E27" s="20">
        <v>72</v>
      </c>
    </row>
    <row r="28" spans="2:16" x14ac:dyDescent="0.25">
      <c r="B28" s="30" t="s">
        <v>31</v>
      </c>
      <c r="C28" s="30"/>
      <c r="D28" s="30"/>
      <c r="E28" s="8">
        <f>(E27*1000)/3600</f>
        <v>20</v>
      </c>
    </row>
    <row r="29" spans="2:16" x14ac:dyDescent="0.25">
      <c r="B29" s="30" t="s">
        <v>11</v>
      </c>
      <c r="C29" s="30"/>
      <c r="D29" s="30"/>
      <c r="E29" s="8">
        <f>(E21*E22)</f>
        <v>2.25</v>
      </c>
    </row>
    <row r="30" spans="2:16" x14ac:dyDescent="0.25">
      <c r="B30" s="30" t="s">
        <v>15</v>
      </c>
      <c r="C30" s="30"/>
      <c r="D30" s="30"/>
      <c r="E30" s="8"/>
    </row>
    <row r="31" spans="2:16" x14ac:dyDescent="0.25">
      <c r="B31" s="9" t="s">
        <v>47</v>
      </c>
      <c r="C31" s="9" t="s">
        <v>1</v>
      </c>
      <c r="D31" s="10" t="s">
        <v>2</v>
      </c>
      <c r="E31" s="9" t="s">
        <v>29</v>
      </c>
      <c r="F31" s="11" t="s">
        <v>3</v>
      </c>
      <c r="G31" s="11" t="s">
        <v>4</v>
      </c>
      <c r="H31" s="9" t="s">
        <v>10</v>
      </c>
      <c r="I31" s="11" t="s">
        <v>12</v>
      </c>
      <c r="J31" s="11" t="s">
        <v>13</v>
      </c>
      <c r="K31" s="9" t="s">
        <v>32</v>
      </c>
      <c r="L31" s="9" t="s">
        <v>35</v>
      </c>
      <c r="M31" s="9" t="s">
        <v>38</v>
      </c>
      <c r="N31" s="9" t="s">
        <v>14</v>
      </c>
      <c r="O31" s="9" t="s">
        <v>40</v>
      </c>
    </row>
    <row r="32" spans="2:16" x14ac:dyDescent="0.25">
      <c r="B32" s="10">
        <f>(E16*E6)</f>
        <v>40.5</v>
      </c>
      <c r="C32" s="10">
        <f>(E17)</f>
        <v>21</v>
      </c>
      <c r="D32" s="10">
        <f>(E19)</f>
        <v>6</v>
      </c>
      <c r="E32" s="10">
        <f>(E18)</f>
        <v>12</v>
      </c>
      <c r="F32" s="12">
        <f>SUM(B32:E32)</f>
        <v>79.5</v>
      </c>
      <c r="G32" s="13">
        <f>(E22*E21*E24)</f>
        <v>337.5</v>
      </c>
      <c r="H32" s="14">
        <f>((E26^2)/16)</f>
        <v>48.22530864197531</v>
      </c>
      <c r="I32" s="15">
        <f>(H32*E29)</f>
        <v>108.50694444444444</v>
      </c>
      <c r="J32" s="15">
        <f>((E16)*I32)</f>
        <v>325.52083333333331</v>
      </c>
      <c r="K32" s="9">
        <f>(E28^2)/16</f>
        <v>25</v>
      </c>
      <c r="L32" s="9">
        <f>(K32*E29)</f>
        <v>56.25</v>
      </c>
      <c r="M32" s="9">
        <f>((E16)*L32)</f>
        <v>168.75</v>
      </c>
      <c r="N32" s="15">
        <f>(F32+J32)/4</f>
        <v>101.25520833333333</v>
      </c>
      <c r="O32" s="9">
        <f>(F32+G32+M32)/4</f>
        <v>146.4375</v>
      </c>
      <c r="P32" s="16"/>
    </row>
    <row r="34" spans="2:11" x14ac:dyDescent="0.25">
      <c r="B34" s="24" t="s">
        <v>59</v>
      </c>
      <c r="C34" s="25"/>
      <c r="D34" s="25"/>
      <c r="E34" s="25"/>
      <c r="F34" s="25"/>
      <c r="G34" s="25"/>
      <c r="H34" s="25"/>
      <c r="I34" s="26"/>
      <c r="J34" s="17"/>
      <c r="K34" s="18">
        <f>(N32)</f>
        <v>101.25520833333333</v>
      </c>
    </row>
    <row r="35" spans="2:11" x14ac:dyDescent="0.25">
      <c r="B35" s="32" t="s">
        <v>58</v>
      </c>
      <c r="C35" s="33"/>
      <c r="D35" s="33"/>
      <c r="E35" s="33"/>
      <c r="F35" s="33"/>
      <c r="G35" s="33"/>
      <c r="H35" s="33"/>
      <c r="I35" s="33"/>
      <c r="J35" s="34"/>
      <c r="K35" s="18">
        <f>(O32)</f>
        <v>146.4375</v>
      </c>
    </row>
    <row r="36" spans="2:11" x14ac:dyDescent="0.25">
      <c r="B36" s="32" t="s">
        <v>56</v>
      </c>
      <c r="C36" s="33"/>
      <c r="D36" s="33"/>
      <c r="E36" s="33"/>
      <c r="F36" s="33"/>
      <c r="G36" s="33"/>
      <c r="H36" s="33"/>
      <c r="I36" s="33"/>
      <c r="J36" s="34"/>
      <c r="K36" s="18">
        <f>(F32+G32)/4</f>
        <v>104.25</v>
      </c>
    </row>
    <row r="37" spans="2:11" x14ac:dyDescent="0.25">
      <c r="B37" s="32" t="s">
        <v>57</v>
      </c>
      <c r="C37" s="33"/>
      <c r="D37" s="33"/>
      <c r="E37" s="33"/>
      <c r="F37" s="33"/>
      <c r="G37" s="33"/>
      <c r="H37" s="33"/>
      <c r="I37" s="33"/>
      <c r="J37" s="34"/>
      <c r="K37" s="18">
        <f>(N32/E5)</f>
        <v>32.039025295128887</v>
      </c>
    </row>
    <row r="38" spans="2:11" x14ac:dyDescent="0.25">
      <c r="B38" s="32" t="s">
        <v>55</v>
      </c>
      <c r="C38" s="33"/>
      <c r="D38" s="33"/>
      <c r="E38" s="33"/>
      <c r="F38" s="33"/>
      <c r="G38" s="33"/>
      <c r="H38" s="33"/>
      <c r="I38" s="33"/>
      <c r="J38" s="34"/>
      <c r="K38" s="18">
        <f>((E11/E5)/K37)</f>
        <v>31.601461442814049</v>
      </c>
    </row>
  </sheetData>
  <sheetProtection password="BE5B" sheet="1" objects="1" scenarios="1"/>
  <mergeCells count="41">
    <mergeCell ref="B37:J37"/>
    <mergeCell ref="B36:J36"/>
    <mergeCell ref="B38:J38"/>
    <mergeCell ref="H10:M10"/>
    <mergeCell ref="H11:M11"/>
    <mergeCell ref="H12:M12"/>
    <mergeCell ref="B15:D15"/>
    <mergeCell ref="H14:N14"/>
    <mergeCell ref="B27:D27"/>
    <mergeCell ref="B28:D28"/>
    <mergeCell ref="B30:D30"/>
    <mergeCell ref="B35:J35"/>
    <mergeCell ref="H16:N16"/>
    <mergeCell ref="H15:N15"/>
    <mergeCell ref="H22:N22"/>
    <mergeCell ref="H23:N23"/>
    <mergeCell ref="B26:D26"/>
    <mergeCell ref="B29:D29"/>
    <mergeCell ref="B17:D17"/>
    <mergeCell ref="B18:D18"/>
    <mergeCell ref="B19:D19"/>
    <mergeCell ref="B20:D20"/>
    <mergeCell ref="B24:D24"/>
    <mergeCell ref="B21:D21"/>
    <mergeCell ref="B22:D22"/>
    <mergeCell ref="B23:D23"/>
    <mergeCell ref="B25:D25"/>
    <mergeCell ref="H17:N17"/>
    <mergeCell ref="B1:M1"/>
    <mergeCell ref="B2:E2"/>
    <mergeCell ref="B10:D10"/>
    <mergeCell ref="B13:D13"/>
    <mergeCell ref="B12:D12"/>
    <mergeCell ref="B3:D3"/>
    <mergeCell ref="B4:D4"/>
    <mergeCell ref="B5:D5"/>
    <mergeCell ref="B7:D7"/>
    <mergeCell ref="B6:D6"/>
    <mergeCell ref="B8:D8"/>
    <mergeCell ref="B11:D11"/>
    <mergeCell ref="B9:D9"/>
  </mergeCells>
  <pageMargins left="0.39370078740157483" right="0.39370078740157483" top="0.39370078740157483" bottom="0.3937007874015748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Home</cp:lastModifiedBy>
  <cp:lastPrinted>2015-03-27T14:08:35Z</cp:lastPrinted>
  <dcterms:created xsi:type="dcterms:W3CDTF">2012-11-09T01:07:25Z</dcterms:created>
  <dcterms:modified xsi:type="dcterms:W3CDTF">2016-02-02T10:42:26Z</dcterms:modified>
</cp:coreProperties>
</file>